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MatthM01\AppData\Roaming\OpenText\DM\Temp\"/>
    </mc:Choice>
  </mc:AlternateContent>
  <xr:revisionPtr revIDLastSave="0" documentId="8_{5A4C1A1F-5430-4266-A8A6-4B53EAE06EEF}" xr6:coauthVersionLast="47" xr6:coauthVersionMax="47" xr10:uidLastSave="{00000000-0000-0000-0000-000000000000}"/>
  <workbookProtection workbookAlgorithmName="SHA-512" workbookHashValue="bPHmjdx73x01E5bpkZWaA8C6FoFbX71qN1gfjPDgm1dzuWRC77zFj2EdfwHAoS8mkTlcUfifjJsjLFdhom8xxw==" workbookSaltValue="auzf8KQgLhjTsyRpULhjAQ==" workbookSpinCount="100000" lockStructure="1"/>
  <bookViews>
    <workbookView xWindow="-120" yWindow="-120" windowWidth="29040" windowHeight="15840" xr2:uid="{CA46C0B0-03C1-4D3C-8BFB-8B6E7299CC1F}"/>
  </bookViews>
  <sheets>
    <sheet name="Berekening subsidie KAF" sheetId="1" r:id="rId1"/>
    <sheet name="Blad2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8" i="1" l="1"/>
  <c r="C30" i="1"/>
  <c r="C24" i="1"/>
  <c r="E26" i="1"/>
  <c r="C46" i="1"/>
  <c r="C39" i="1"/>
  <c r="C37" i="1"/>
  <c r="C29" i="1"/>
  <c r="C27" i="1"/>
  <c r="C19" i="1"/>
  <c r="C17" i="1"/>
  <c r="E28" i="1"/>
  <c r="H28" i="1" s="1"/>
  <c r="E45" i="1"/>
  <c r="E38" i="1"/>
  <c r="E36" i="1"/>
  <c r="E18" i="1"/>
  <c r="E16" i="1"/>
  <c r="G16" i="1" s="1"/>
  <c r="H16" i="1" s="1"/>
  <c r="G56" i="1"/>
  <c r="G52" i="1"/>
  <c r="H52" i="1" s="1"/>
  <c r="H54" i="1" s="1"/>
  <c r="G45" i="1"/>
  <c r="G38" i="1"/>
  <c r="G36" i="1"/>
  <c r="H18" i="1" l="1"/>
  <c r="H20" i="1" s="1"/>
  <c r="G26" i="1"/>
  <c r="H26" i="1" s="1"/>
  <c r="H31" i="1" s="1"/>
  <c r="H45" i="1"/>
  <c r="H47" i="1" s="1"/>
  <c r="H38" i="1"/>
  <c r="H36" i="1"/>
  <c r="H40" i="1" l="1"/>
  <c r="H56" i="1" s="1"/>
  <c r="H62" i="1" s="1"/>
</calcChain>
</file>

<file path=xl/sharedStrings.xml><?xml version="1.0" encoding="utf-8"?>
<sst xmlns="http://schemas.openxmlformats.org/spreadsheetml/2006/main" count="70" uniqueCount="51">
  <si>
    <t>Berekening subsidiebedrag KAF</t>
  </si>
  <si>
    <t>Regenton / -zuil</t>
  </si>
  <si>
    <t>Regenschutting</t>
  </si>
  <si>
    <t>Ontharden en vergroenen</t>
  </si>
  <si>
    <t>Oppervlakte ontharden</t>
  </si>
  <si>
    <t>Oppervlakte vergroenen</t>
  </si>
  <si>
    <t>Groen dak</t>
  </si>
  <si>
    <t>Oppervlakte sedum dak</t>
  </si>
  <si>
    <t>Oppervlakte biodivers dak</t>
  </si>
  <si>
    <t>Regenwatervoorziening</t>
  </si>
  <si>
    <t>Groene gevel</t>
  </si>
  <si>
    <t>Oppervlakte gevel</t>
  </si>
  <si>
    <t>Voorziening nuttig gebruik</t>
  </si>
  <si>
    <t>Subsidiabele kosten factuur</t>
  </si>
  <si>
    <t>A</t>
  </si>
  <si>
    <t>B</t>
  </si>
  <si>
    <t>C</t>
  </si>
  <si>
    <t>D</t>
  </si>
  <si>
    <t>E</t>
  </si>
  <si>
    <t>Ja</t>
  </si>
  <si>
    <t>Nee</t>
  </si>
  <si>
    <t>Maak uw keuze</t>
  </si>
  <si>
    <t>Standaard</t>
  </si>
  <si>
    <t>Totaal aan te vragen subsidiebedrag</t>
  </si>
  <si>
    <t>Type vergroening</t>
  </si>
  <si>
    <t>Ander groen</t>
  </si>
  <si>
    <t>Geen beplanting</t>
  </si>
  <si>
    <t>Vaste planten, struiken en/of bomen</t>
  </si>
  <si>
    <t>Legenda:</t>
  </si>
  <si>
    <t>: de ingevulde waarde voldoet niet aan de voorwaarden.</t>
  </si>
  <si>
    <t>Vergoeding</t>
  </si>
  <si>
    <t>: beveiligd, u kunt niets wijzigen</t>
  </si>
  <si>
    <t>: vrij om in te vullen</t>
  </si>
  <si>
    <t>Subsidiebedrag</t>
  </si>
  <si>
    <t>Vierkante meter</t>
  </si>
  <si>
    <t>Kosten</t>
  </si>
  <si>
    <t>Aantal liters</t>
  </si>
  <si>
    <t>Buurtverband 10% over maatregelen B t/m E</t>
  </si>
  <si>
    <t>Aanvraag in buurtverband?</t>
  </si>
  <si>
    <t>Stap 1. Geef hieronder aan of u de aanvraag indient in buurtverband.</t>
  </si>
  <si>
    <t xml:space="preserve">Met dit formulier kunt u in slechts 3 stappen berekenen hoeveel subsidie u kunt aanvragen.
De witte en oranje cellen zijn in te vullen, de rest van het formulier is beveiligd.
</t>
  </si>
  <si>
    <t>Stap 3. Het berekende aan te vragen subsidiebedrag</t>
  </si>
  <si>
    <t>Totaal maatregel 1: regenwatervoorziening</t>
  </si>
  <si>
    <t>Totaal maatregel 2: ontharden en vergroenen</t>
  </si>
  <si>
    <t>Totaal maatregel 3: groen dak</t>
  </si>
  <si>
    <t>Totaal maatregel 4: groene gevel</t>
  </si>
  <si>
    <t>Totaal maatregel 5: Voorziening nuttig gebruik</t>
  </si>
  <si>
    <t>Stap 2. Kies maximaal 2 maatregelen waar u subsidie voor wilt aanvragen (A t/m E).
           De exacte voorwaarden staan in de subsidieregeling.</t>
  </si>
  <si>
    <r>
      <t xml:space="preserve">Het berekende bedrag is slechts een </t>
    </r>
    <r>
      <rPr>
        <u/>
        <sz val="10"/>
        <color theme="1"/>
        <rFont val="Trebuchet MS"/>
        <family val="2"/>
      </rPr>
      <t>indicatie</t>
    </r>
    <r>
      <rPr>
        <sz val="10"/>
        <color theme="1"/>
        <rFont val="Trebuchet MS"/>
        <family val="2"/>
      </rPr>
      <t>.
Wanneer u de subsidieaanvraag heeft ingediend beoordelen we of uw aanvraag voldoet aan de 
voorwaarden en daarmee in aanmerking komt voor subsidie en welk bedrag u ontvangt.</t>
    </r>
  </si>
  <si>
    <t xml:space="preserve">Vul bij "Kosten" het bedrag in dat voor subsidie in aanmerking komt.
Kunt u de btw over de kosten terugkrijgen, bijvoorbeeld van de belastingdienst?
Vul dan het bedrag zonder btw in. </t>
  </si>
  <si>
    <t>: verplicht om in te vullen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</si>
</sst>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[$€-2]\ * #,##0.00_ ;_ [$€-2]\ * \-#,##0.00_ ;_ [$€-2]\ * &quot;-&quot;??_ ;_ @_ "/>
  </numFmts>
  <fonts count="10" x14ac:knownFonts="1">
    <font>
      <sz val="10"/>
      <color theme="1"/>
      <name val="Trebuchet MS"/>
      <family val="2"/>
    </font>
    <font>
      <sz val="10"/>
      <color theme="1"/>
      <name val="Trebuchet MS"/>
      <family val="2"/>
    </font>
    <font>
      <b/>
      <sz val="10"/>
      <color theme="1"/>
      <name val="Trebuchet MS"/>
      <family val="2"/>
    </font>
    <font>
      <b/>
      <sz val="18"/>
      <color theme="1"/>
      <name val="Trebuchet MS"/>
      <family val="2"/>
    </font>
    <font>
      <b/>
      <i/>
      <sz val="10"/>
      <color theme="1"/>
      <name val="Trebuchet MS"/>
      <family val="2"/>
    </font>
    <font>
      <sz val="10"/>
      <color theme="4" tint="0.59999389629810485"/>
      <name val="Trebuchet MS"/>
      <family val="2"/>
    </font>
    <font>
      <sz val="10"/>
      <name val="Trebuchet MS"/>
      <family val="2"/>
    </font>
    <font>
      <b/>
      <sz val="10"/>
      <color theme="4" tint="0.59999389629810485"/>
      <name val="Trebuchet MS"/>
      <family val="2"/>
    </font>
    <font>
      <sz val="14"/>
      <color theme="1"/>
      <name val="Trebuchet MS"/>
      <family val="2"/>
    </font>
    <font>
      <u/>
      <sz val="10"/>
      <color theme="1"/>
      <name val="Trebuchet MS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0">
    <xf numFmtId="0" fontId="0" fillId="0" borderId="0" xfId="0"/>
    <xf numFmtId="0" fontId="2" fillId="2" borderId="0" xfId="0" applyFont="1" applyFill="1"/>
    <xf numFmtId="0" fontId="0" fillId="2" borderId="0" xfId="0" applyFill="1"/>
    <xf numFmtId="164" fontId="0" fillId="2" borderId="0" xfId="0" applyNumberFormat="1" applyFill="1"/>
    <xf numFmtId="164" fontId="0" fillId="2" borderId="0" xfId="1" applyNumberFormat="1" applyFont="1" applyFill="1"/>
    <xf numFmtId="0" fontId="2" fillId="3" borderId="1" xfId="0" applyFont="1" applyFill="1" applyBorder="1"/>
    <xf numFmtId="0" fontId="2" fillId="3" borderId="2" xfId="0" applyFont="1" applyFill="1" applyBorder="1"/>
    <xf numFmtId="164" fontId="2" fillId="3" borderId="2" xfId="0" applyNumberFormat="1" applyFont="1" applyFill="1" applyBorder="1"/>
    <xf numFmtId="164" fontId="2" fillId="3" borderId="2" xfId="1" applyNumberFormat="1" applyFont="1" applyFill="1" applyBorder="1"/>
    <xf numFmtId="0" fontId="0" fillId="3" borderId="4" xfId="0" applyFill="1" applyBorder="1"/>
    <xf numFmtId="0" fontId="0" fillId="3" borderId="0" xfId="0" applyFill="1"/>
    <xf numFmtId="164" fontId="0" fillId="3" borderId="0" xfId="0" applyNumberFormat="1" applyFill="1"/>
    <xf numFmtId="164" fontId="0" fillId="3" borderId="0" xfId="1" applyNumberFormat="1" applyFont="1" applyFill="1" applyBorder="1"/>
    <xf numFmtId="164" fontId="0" fillId="3" borderId="5" xfId="0" applyNumberFormat="1" applyFill="1" applyBorder="1"/>
    <xf numFmtId="0" fontId="0" fillId="3" borderId="6" xfId="0" applyFill="1" applyBorder="1"/>
    <xf numFmtId="0" fontId="0" fillId="3" borderId="9" xfId="0" applyFill="1" applyBorder="1"/>
    <xf numFmtId="0" fontId="2" fillId="3" borderId="10" xfId="0" applyFont="1" applyFill="1" applyBorder="1"/>
    <xf numFmtId="164" fontId="2" fillId="3" borderId="10" xfId="0" applyNumberFormat="1" applyFont="1" applyFill="1" applyBorder="1"/>
    <xf numFmtId="164" fontId="2" fillId="3" borderId="10" xfId="1" applyNumberFormat="1" applyFont="1" applyFill="1" applyBorder="1"/>
    <xf numFmtId="164" fontId="2" fillId="3" borderId="11" xfId="0" applyNumberFormat="1" applyFont="1" applyFill="1" applyBorder="1"/>
    <xf numFmtId="0" fontId="2" fillId="3" borderId="2" xfId="0" applyFont="1" applyFill="1" applyBorder="1" applyAlignment="1">
      <alignment horizontal="center"/>
    </xf>
    <xf numFmtId="0" fontId="2" fillId="3" borderId="4" xfId="0" applyFont="1" applyFill="1" applyBorder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164" fontId="2" fillId="3" borderId="0" xfId="0" applyNumberFormat="1" applyFont="1" applyFill="1"/>
    <xf numFmtId="164" fontId="2" fillId="3" borderId="0" xfId="1" applyNumberFormat="1" applyFont="1" applyFill="1" applyBorder="1"/>
    <xf numFmtId="164" fontId="2" fillId="3" borderId="3" xfId="0" applyNumberFormat="1" applyFont="1" applyFill="1" applyBorder="1" applyAlignment="1">
      <alignment horizontal="center"/>
    </xf>
    <xf numFmtId="164" fontId="2" fillId="3" borderId="5" xfId="0" applyNumberFormat="1" applyFont="1" applyFill="1" applyBorder="1" applyAlignment="1">
      <alignment horizontal="center"/>
    </xf>
    <xf numFmtId="164" fontId="2" fillId="3" borderId="2" xfId="0" applyNumberFormat="1" applyFont="1" applyFill="1" applyBorder="1" applyAlignment="1">
      <alignment horizontal="center"/>
    </xf>
    <xf numFmtId="164" fontId="2" fillId="3" borderId="0" xfId="0" applyNumberFormat="1" applyFont="1" applyFill="1" applyAlignment="1">
      <alignment horizontal="center"/>
    </xf>
    <xf numFmtId="0" fontId="4" fillId="3" borderId="7" xfId="0" applyFont="1" applyFill="1" applyBorder="1"/>
    <xf numFmtId="164" fontId="4" fillId="3" borderId="7" xfId="0" applyNumberFormat="1" applyFont="1" applyFill="1" applyBorder="1"/>
    <xf numFmtId="164" fontId="4" fillId="3" borderId="7" xfId="1" applyNumberFormat="1" applyFont="1" applyFill="1" applyBorder="1"/>
    <xf numFmtId="164" fontId="4" fillId="3" borderId="8" xfId="0" applyNumberFormat="1" applyFont="1" applyFill="1" applyBorder="1"/>
    <xf numFmtId="9" fontId="2" fillId="3" borderId="10" xfId="1" applyFont="1" applyFill="1" applyBorder="1"/>
    <xf numFmtId="164" fontId="5" fillId="3" borderId="5" xfId="0" applyNumberFormat="1" applyFont="1" applyFill="1" applyBorder="1"/>
    <xf numFmtId="0" fontId="2" fillId="6" borderId="12" xfId="0" applyFont="1" applyFill="1" applyBorder="1"/>
    <xf numFmtId="0" fontId="2" fillId="5" borderId="12" xfId="0" applyFont="1" applyFill="1" applyBorder="1"/>
    <xf numFmtId="0" fontId="0" fillId="2" borderId="8" xfId="0" applyFill="1" applyBorder="1" applyAlignment="1">
      <alignment horizontal="center" vertical="top"/>
    </xf>
    <xf numFmtId="0" fontId="0" fillId="2" borderId="4" xfId="0" applyFill="1" applyBorder="1" applyAlignment="1">
      <alignment horizontal="center" vertical="top" wrapText="1"/>
    </xf>
    <xf numFmtId="0" fontId="0" fillId="2" borderId="0" xfId="0" applyFill="1" applyAlignment="1">
      <alignment horizontal="center" vertical="top"/>
    </xf>
    <xf numFmtId="0" fontId="0" fillId="2" borderId="5" xfId="0" applyFill="1" applyBorder="1" applyAlignment="1">
      <alignment horizontal="center" vertical="top"/>
    </xf>
    <xf numFmtId="0" fontId="0" fillId="2" borderId="6" xfId="0" applyFill="1" applyBorder="1" applyAlignment="1">
      <alignment horizontal="center" vertical="top" wrapText="1"/>
    </xf>
    <xf numFmtId="0" fontId="0" fillId="2" borderId="7" xfId="0" applyFill="1" applyBorder="1" applyAlignment="1">
      <alignment horizontal="center" vertical="top"/>
    </xf>
    <xf numFmtId="0" fontId="0" fillId="2" borderId="1" xfId="0" applyFill="1" applyBorder="1" applyAlignment="1">
      <alignment vertical="top" wrapText="1"/>
    </xf>
    <xf numFmtId="0" fontId="0" fillId="2" borderId="12" xfId="0" applyFill="1" applyBorder="1" applyAlignment="1" applyProtection="1">
      <alignment horizontal="center"/>
      <protection locked="0"/>
    </xf>
    <xf numFmtId="164" fontId="0" fillId="2" borderId="12" xfId="0" applyNumberFormat="1" applyFill="1" applyBorder="1" applyProtection="1">
      <protection locked="0"/>
    </xf>
    <xf numFmtId="0" fontId="2" fillId="2" borderId="12" xfId="0" applyFont="1" applyFill="1" applyBorder="1"/>
    <xf numFmtId="0" fontId="2" fillId="3" borderId="12" xfId="0" applyFont="1" applyFill="1" applyBorder="1"/>
    <xf numFmtId="0" fontId="0" fillId="2" borderId="13" xfId="0" applyFill="1" applyBorder="1" applyAlignment="1">
      <alignment horizontal="center" vertical="top" wrapText="1"/>
    </xf>
    <xf numFmtId="164" fontId="0" fillId="3" borderId="7" xfId="0" applyNumberFormat="1" applyFill="1" applyBorder="1"/>
    <xf numFmtId="164" fontId="0" fillId="3" borderId="7" xfId="1" applyNumberFormat="1" applyFont="1" applyFill="1" applyBorder="1"/>
    <xf numFmtId="164" fontId="0" fillId="3" borderId="8" xfId="0" applyNumberFormat="1" applyFill="1" applyBorder="1"/>
    <xf numFmtId="0" fontId="2" fillId="2" borderId="7" xfId="0" applyFont="1" applyFill="1" applyBorder="1"/>
    <xf numFmtId="0" fontId="0" fillId="2" borderId="7" xfId="0" applyFill="1" applyBorder="1"/>
    <xf numFmtId="0" fontId="0" fillId="2" borderId="0" xfId="0" applyFill="1" applyAlignment="1">
      <alignment horizontal="left"/>
    </xf>
    <xf numFmtId="164" fontId="5" fillId="3" borderId="0" xfId="0" applyNumberFormat="1" applyFont="1" applyFill="1"/>
    <xf numFmtId="164" fontId="7" fillId="3" borderId="2" xfId="0" applyNumberFormat="1" applyFont="1" applyFill="1" applyBorder="1" applyAlignment="1">
      <alignment horizontal="center"/>
    </xf>
    <xf numFmtId="164" fontId="7" fillId="3" borderId="0" xfId="0" applyNumberFormat="1" applyFont="1" applyFill="1" applyAlignment="1">
      <alignment horizontal="center"/>
    </xf>
    <xf numFmtId="0" fontId="0" fillId="3" borderId="0" xfId="0" applyFill="1" applyAlignment="1" applyProtection="1">
      <alignment horizontal="center"/>
      <protection locked="0"/>
    </xf>
    <xf numFmtId="164" fontId="0" fillId="3" borderId="0" xfId="0" applyNumberFormat="1" applyFill="1" applyProtection="1">
      <protection locked="0"/>
    </xf>
    <xf numFmtId="164" fontId="0" fillId="3" borderId="10" xfId="0" applyNumberFormat="1" applyFill="1" applyBorder="1" applyProtection="1">
      <protection locked="0"/>
    </xf>
    <xf numFmtId="164" fontId="7" fillId="3" borderId="2" xfId="1" applyNumberFormat="1" applyFont="1" applyFill="1" applyBorder="1" applyAlignment="1">
      <alignment horizontal="center"/>
    </xf>
    <xf numFmtId="164" fontId="5" fillId="3" borderId="0" xfId="1" applyNumberFormat="1" applyFont="1" applyFill="1" applyBorder="1"/>
    <xf numFmtId="164" fontId="6" fillId="3" borderId="5" xfId="0" applyNumberFormat="1" applyFont="1" applyFill="1" applyBorder="1"/>
    <xf numFmtId="0" fontId="0" fillId="3" borderId="0" xfId="0" applyFill="1" applyAlignment="1">
      <alignment horizontal="left"/>
    </xf>
    <xf numFmtId="0" fontId="0" fillId="3" borderId="7" xfId="0" applyFill="1" applyBorder="1"/>
    <xf numFmtId="0" fontId="2" fillId="3" borderId="1" xfId="0" applyFont="1" applyFill="1" applyBorder="1" applyAlignment="1">
      <alignment horizontal="left"/>
    </xf>
    <xf numFmtId="164" fontId="0" fillId="3" borderId="2" xfId="0" applyNumberFormat="1" applyFill="1" applyBorder="1" applyProtection="1">
      <protection locked="0"/>
    </xf>
    <xf numFmtId="0" fontId="0" fillId="2" borderId="1" xfId="0" applyFill="1" applyBorder="1" applyAlignment="1">
      <alignment horizontal="center" wrapText="1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8" fillId="2" borderId="1" xfId="0" applyFont="1" applyFill="1" applyBorder="1" applyAlignment="1">
      <alignment horizontal="left" vertical="top" wrapText="1"/>
    </xf>
    <xf numFmtId="0" fontId="8" fillId="2" borderId="2" xfId="0" applyFont="1" applyFill="1" applyBorder="1" applyAlignment="1">
      <alignment horizontal="left" vertical="top" wrapText="1"/>
    </xf>
    <xf numFmtId="0" fontId="8" fillId="2" borderId="3" xfId="0" applyFont="1" applyFill="1" applyBorder="1" applyAlignment="1">
      <alignment horizontal="left" vertical="top" wrapText="1"/>
    </xf>
    <xf numFmtId="0" fontId="8" fillId="2" borderId="6" xfId="0" applyFont="1" applyFill="1" applyBorder="1" applyAlignment="1">
      <alignment horizontal="left" vertical="top" wrapText="1"/>
    </xf>
    <xf numFmtId="0" fontId="8" fillId="2" borderId="7" xfId="0" applyFont="1" applyFill="1" applyBorder="1" applyAlignment="1">
      <alignment horizontal="left" vertical="top" wrapText="1"/>
    </xf>
    <xf numFmtId="0" fontId="8" fillId="2" borderId="8" xfId="0" applyFont="1" applyFill="1" applyBorder="1" applyAlignment="1">
      <alignment horizontal="left" vertical="top" wrapText="1"/>
    </xf>
    <xf numFmtId="0" fontId="0" fillId="3" borderId="0" xfId="0" applyFill="1" applyAlignment="1">
      <alignment horizontal="left"/>
    </xf>
    <xf numFmtId="0" fontId="3" fillId="4" borderId="9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0" fillId="2" borderId="9" xfId="0" applyFill="1" applyBorder="1" applyAlignment="1" applyProtection="1">
      <alignment horizontal="left"/>
      <protection locked="0"/>
    </xf>
    <xf numFmtId="0" fontId="0" fillId="2" borderId="10" xfId="0" applyFill="1" applyBorder="1" applyAlignment="1" applyProtection="1">
      <alignment horizontal="left"/>
      <protection locked="0"/>
    </xf>
    <xf numFmtId="0" fontId="0" fillId="2" borderId="11" xfId="0" applyFill="1" applyBorder="1" applyAlignment="1" applyProtection="1">
      <alignment horizontal="left"/>
      <protection locked="0"/>
    </xf>
    <xf numFmtId="0" fontId="0" fillId="2" borderId="2" xfId="0" applyFill="1" applyBorder="1" applyAlignment="1">
      <alignment horizontal="left" vertical="top" wrapText="1"/>
    </xf>
    <xf numFmtId="0" fontId="0" fillId="2" borderId="3" xfId="0" applyFill="1" applyBorder="1" applyAlignment="1">
      <alignment horizontal="left" vertical="top" wrapText="1"/>
    </xf>
  </cellXfs>
  <cellStyles count="2">
    <cellStyle name="Procent" xfId="1" builtinId="5"/>
    <cellStyle name="Standaard" xfId="0" builtinId="0"/>
  </cellStyles>
  <dxfs count="24"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  <fill>
        <patternFill>
          <bgColor theme="4" tint="0.59996337778862885"/>
        </patternFill>
      </fill>
    </dxf>
    <dxf>
      <font>
        <b val="0"/>
        <i/>
        <color rgb="FFFF0000"/>
      </font>
      <fill>
        <patternFill patternType="solid">
          <bgColor theme="4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color auto="1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7FABA9-C478-467B-819C-8FAB0C705731}">
  <sheetPr codeName="Blad1">
    <pageSetUpPr fitToPage="1"/>
  </sheetPr>
  <dimension ref="B1:K64"/>
  <sheetViews>
    <sheetView tabSelected="1" zoomScaleNormal="100" workbookViewId="0">
      <selection activeCell="D7" sqref="D7"/>
    </sheetView>
  </sheetViews>
  <sheetFormatPr defaultRowHeight="15" x14ac:dyDescent="0.3"/>
  <cols>
    <col min="1" max="1" width="3.5703125" style="2" customWidth="1"/>
    <col min="2" max="2" width="2.7109375" style="2" customWidth="1"/>
    <col min="3" max="3" width="29.42578125" style="2" bestFit="1" customWidth="1"/>
    <col min="4" max="4" width="17.5703125" style="2" customWidth="1"/>
    <col min="5" max="5" width="11.140625" style="3" bestFit="1" customWidth="1"/>
    <col min="6" max="6" width="12.140625" style="3" bestFit="1" customWidth="1"/>
    <col min="7" max="7" width="13.42578125" style="4" bestFit="1" customWidth="1"/>
    <col min="8" max="8" width="19.85546875" style="3" customWidth="1"/>
    <col min="9" max="9" width="3.5703125" style="2" customWidth="1"/>
    <col min="10" max="10" width="67" style="2" bestFit="1" customWidth="1"/>
    <col min="11" max="16384" width="9.140625" style="2"/>
  </cols>
  <sheetData>
    <row r="1" spans="2:11" ht="23.25" x14ac:dyDescent="0.35">
      <c r="B1" s="82" t="s">
        <v>0</v>
      </c>
      <c r="C1" s="83"/>
      <c r="D1" s="83"/>
      <c r="E1" s="83"/>
      <c r="F1" s="83"/>
      <c r="G1" s="83"/>
      <c r="H1" s="84"/>
    </row>
    <row r="2" spans="2:11" ht="39.75" customHeight="1" x14ac:dyDescent="0.3">
      <c r="B2" s="44"/>
      <c r="C2" s="88" t="s">
        <v>40</v>
      </c>
      <c r="D2" s="88"/>
      <c r="E2" s="88"/>
      <c r="F2" s="88"/>
      <c r="G2" s="88"/>
      <c r="H2" s="89"/>
    </row>
    <row r="3" spans="2:11" x14ac:dyDescent="0.3">
      <c r="B3" s="39"/>
      <c r="C3" s="1" t="s">
        <v>28</v>
      </c>
      <c r="E3" s="40"/>
      <c r="F3" s="40"/>
      <c r="G3" s="40"/>
      <c r="H3" s="41"/>
    </row>
    <row r="4" spans="2:11" x14ac:dyDescent="0.3">
      <c r="B4" s="39"/>
      <c r="C4" s="48"/>
      <c r="D4" s="2" t="s">
        <v>31</v>
      </c>
      <c r="E4" s="40"/>
      <c r="F4" s="40"/>
      <c r="G4" s="40"/>
      <c r="H4" s="41"/>
    </row>
    <row r="5" spans="2:11" x14ac:dyDescent="0.3">
      <c r="B5" s="39"/>
      <c r="C5" s="47"/>
      <c r="D5" s="2" t="s">
        <v>32</v>
      </c>
      <c r="E5" s="40"/>
      <c r="F5" s="40"/>
      <c r="G5" s="40"/>
      <c r="H5" s="41"/>
    </row>
    <row r="6" spans="2:11" x14ac:dyDescent="0.3">
      <c r="B6" s="49"/>
      <c r="C6" s="36"/>
      <c r="D6" s="2" t="s">
        <v>50</v>
      </c>
      <c r="E6" s="40"/>
      <c r="F6" s="40"/>
      <c r="G6" s="40"/>
      <c r="H6" s="41"/>
    </row>
    <row r="7" spans="2:11" x14ac:dyDescent="0.3">
      <c r="B7" s="39"/>
      <c r="C7" s="37"/>
      <c r="D7" s="2" t="s">
        <v>29</v>
      </c>
      <c r="E7" s="40"/>
      <c r="F7" s="40"/>
      <c r="G7" s="40"/>
      <c r="H7" s="41"/>
    </row>
    <row r="8" spans="2:11" x14ac:dyDescent="0.3">
      <c r="B8" s="42"/>
      <c r="C8" s="53"/>
      <c r="D8" s="54"/>
      <c r="E8" s="43"/>
      <c r="F8" s="43"/>
      <c r="G8" s="43"/>
      <c r="H8" s="38"/>
    </row>
    <row r="9" spans="2:11" x14ac:dyDescent="0.3">
      <c r="B9" s="75" t="s">
        <v>39</v>
      </c>
      <c r="C9" s="76"/>
      <c r="D9" s="76"/>
      <c r="E9" s="76"/>
      <c r="F9" s="76"/>
      <c r="G9" s="76"/>
      <c r="H9" s="77"/>
    </row>
    <row r="10" spans="2:11" x14ac:dyDescent="0.3">
      <c r="B10" s="78"/>
      <c r="C10" s="79"/>
      <c r="D10" s="79"/>
      <c r="E10" s="79"/>
      <c r="F10" s="79"/>
      <c r="G10" s="79"/>
      <c r="H10" s="80"/>
    </row>
    <row r="11" spans="2:11" x14ac:dyDescent="0.3">
      <c r="B11" s="14"/>
      <c r="C11" s="66" t="s">
        <v>38</v>
      </c>
      <c r="D11" s="45" t="s">
        <v>21</v>
      </c>
      <c r="E11" s="50"/>
      <c r="F11" s="50"/>
      <c r="G11" s="51"/>
      <c r="H11" s="52"/>
    </row>
    <row r="13" spans="2:11" x14ac:dyDescent="0.3">
      <c r="B13" s="75" t="s">
        <v>47</v>
      </c>
      <c r="C13" s="76"/>
      <c r="D13" s="76"/>
      <c r="E13" s="76"/>
      <c r="F13" s="76"/>
      <c r="G13" s="76"/>
      <c r="H13" s="77"/>
    </row>
    <row r="14" spans="2:11" ht="27" customHeight="1" x14ac:dyDescent="0.3">
      <c r="B14" s="78"/>
      <c r="C14" s="79"/>
      <c r="D14" s="79"/>
      <c r="E14" s="79"/>
      <c r="F14" s="79"/>
      <c r="G14" s="79"/>
      <c r="H14" s="80"/>
    </row>
    <row r="15" spans="2:11" s="1" customFormat="1" x14ac:dyDescent="0.3">
      <c r="B15" s="5" t="s">
        <v>14</v>
      </c>
      <c r="C15" s="6" t="s">
        <v>9</v>
      </c>
      <c r="D15" s="20" t="s">
        <v>36</v>
      </c>
      <c r="E15" s="57" t="s">
        <v>22</v>
      </c>
      <c r="F15" s="7" t="s">
        <v>35</v>
      </c>
      <c r="G15" s="8"/>
      <c r="H15" s="26" t="s">
        <v>33</v>
      </c>
      <c r="K15" s="2"/>
    </row>
    <row r="16" spans="2:11" x14ac:dyDescent="0.3">
      <c r="B16" s="9"/>
      <c r="C16" s="10" t="s">
        <v>1</v>
      </c>
      <c r="D16" s="45">
        <v>0</v>
      </c>
      <c r="E16" s="56">
        <f>IF(D16&gt;99,25,0)</f>
        <v>0</v>
      </c>
      <c r="F16" s="46">
        <v>0</v>
      </c>
      <c r="G16" s="63">
        <f>IF(ROUNDDOWN(D16/100,0)*E16&gt;100,100,ROUNDDOWN(D16/100,0)*E16)</f>
        <v>0</v>
      </c>
      <c r="H16" s="35">
        <f>IF(G16&gt;(F16*50%),(F16*50%),G16)</f>
        <v>0</v>
      </c>
      <c r="J16" s="55"/>
    </row>
    <row r="17" spans="2:11" x14ac:dyDescent="0.3">
      <c r="B17" s="9"/>
      <c r="C17" s="81" t="str">
        <f>IF(D16&gt;0,IF(D16&lt;100,"De inhoud van een regenton/-zuil is minimaal 100 liter.",""),"")</f>
        <v/>
      </c>
      <c r="D17" s="81"/>
      <c r="E17" s="81"/>
      <c r="F17" s="11"/>
      <c r="G17" s="12"/>
      <c r="H17" s="13"/>
      <c r="J17" s="55"/>
    </row>
    <row r="18" spans="2:11" x14ac:dyDescent="0.3">
      <c r="B18" s="9"/>
      <c r="C18" s="10" t="s">
        <v>2</v>
      </c>
      <c r="D18" s="45">
        <v>0</v>
      </c>
      <c r="E18" s="56">
        <f>IF(D18&gt;299,200,0)</f>
        <v>0</v>
      </c>
      <c r="F18" s="46">
        <v>0</v>
      </c>
      <c r="G18" s="63">
        <f>F18*50%</f>
        <v>0</v>
      </c>
      <c r="H18" s="35">
        <f>IF(E18&gt;G18,G18,E18)</f>
        <v>0</v>
      </c>
      <c r="J18" s="55"/>
    </row>
    <row r="19" spans="2:11" x14ac:dyDescent="0.3">
      <c r="B19" s="9"/>
      <c r="C19" s="81" t="str">
        <f>IF(D18&gt;0,IF(D18&lt;300,"De inhoud van een regenschutting is minimaal 300 liter.",""),"")</f>
        <v/>
      </c>
      <c r="D19" s="81"/>
      <c r="E19" s="81"/>
      <c r="F19" s="11"/>
      <c r="G19" s="12"/>
      <c r="H19" s="13"/>
      <c r="J19" s="55"/>
    </row>
    <row r="20" spans="2:11" x14ac:dyDescent="0.3">
      <c r="B20" s="14"/>
      <c r="C20" s="30" t="s">
        <v>42</v>
      </c>
      <c r="D20" s="30"/>
      <c r="E20" s="31"/>
      <c r="F20" s="31"/>
      <c r="G20" s="32"/>
      <c r="H20" s="33">
        <f>SUM(H16:H18)</f>
        <v>0</v>
      </c>
    </row>
    <row r="22" spans="2:11" s="1" customFormat="1" x14ac:dyDescent="0.3">
      <c r="B22" s="5" t="s">
        <v>15</v>
      </c>
      <c r="C22" s="6" t="s">
        <v>3</v>
      </c>
      <c r="D22" s="20"/>
      <c r="E22" s="28"/>
      <c r="F22" s="7"/>
      <c r="G22" s="8"/>
      <c r="H22" s="26"/>
      <c r="J22" s="2"/>
      <c r="K22" s="2"/>
    </row>
    <row r="23" spans="2:11" x14ac:dyDescent="0.3">
      <c r="B23" s="9"/>
      <c r="C23" s="10" t="s">
        <v>24</v>
      </c>
      <c r="D23" s="85" t="s">
        <v>21</v>
      </c>
      <c r="E23" s="86"/>
      <c r="F23" s="87"/>
      <c r="G23" s="12"/>
      <c r="H23" s="35"/>
    </row>
    <row r="24" spans="2:11" s="1" customFormat="1" x14ac:dyDescent="0.3">
      <c r="B24" s="21"/>
      <c r="C24" s="10" t="str">
        <f>IF(D23="Geen beplanting","Om voor deze maatregel subsidie te ontvangen moet u het ontharde oppervlak voorzien van groen.","")</f>
        <v/>
      </c>
      <c r="D24" s="23"/>
      <c r="E24" s="29"/>
      <c r="F24" s="24"/>
      <c r="G24" s="25"/>
      <c r="H24" s="27"/>
      <c r="J24" s="2"/>
      <c r="K24" s="2"/>
    </row>
    <row r="25" spans="2:11" s="1" customFormat="1" x14ac:dyDescent="0.3">
      <c r="B25" s="21"/>
      <c r="C25" s="22"/>
      <c r="D25" s="23" t="s">
        <v>34</v>
      </c>
      <c r="E25" s="58" t="s">
        <v>22</v>
      </c>
      <c r="F25" s="24"/>
      <c r="G25" s="25"/>
      <c r="H25" s="27" t="s">
        <v>33</v>
      </c>
      <c r="J25" s="2"/>
      <c r="K25" s="2"/>
    </row>
    <row r="26" spans="2:11" x14ac:dyDescent="0.3">
      <c r="B26" s="9"/>
      <c r="C26" s="10" t="s">
        <v>4</v>
      </c>
      <c r="D26" s="45">
        <v>0</v>
      </c>
      <c r="E26" s="56" t="b">
        <f>IF(D23&lt;&gt;"Maak uw keuze",+IF(D26&gt;3.99,10,0))</f>
        <v>0</v>
      </c>
      <c r="F26" s="11"/>
      <c r="G26" s="63">
        <f>IF(D23="Geen beplanting",-D26*E26,0)</f>
        <v>0</v>
      </c>
      <c r="H26" s="35">
        <f>(D26*E26)+G26</f>
        <v>0</v>
      </c>
      <c r="J26" s="55"/>
      <c r="K26" s="1"/>
    </row>
    <row r="27" spans="2:11" x14ac:dyDescent="0.3">
      <c r="B27" s="9"/>
      <c r="C27" s="81" t="str">
        <f>IF(D26&gt;0,IF(D26&lt;4,"Het te ontharden en vergroenen oppervlakte is minimaal 4 vierkante meter.",""),"")</f>
        <v/>
      </c>
      <c r="D27" s="81"/>
      <c r="E27" s="81"/>
      <c r="F27" s="81"/>
      <c r="G27" s="12"/>
      <c r="H27" s="35"/>
    </row>
    <row r="28" spans="2:11" x14ac:dyDescent="0.3">
      <c r="B28" s="9"/>
      <c r="C28" s="10" t="s">
        <v>5</v>
      </c>
      <c r="D28" s="45">
        <v>0</v>
      </c>
      <c r="E28" s="56">
        <f>IF(D23="Vaste planten, struiken en/of bomen",+IF(D28&gt;3.99,10,0),0)</f>
        <v>0</v>
      </c>
      <c r="F28" s="11"/>
      <c r="G28" s="12"/>
      <c r="H28" s="35">
        <f>D28*E28</f>
        <v>0</v>
      </c>
      <c r="J28" s="55"/>
    </row>
    <row r="29" spans="2:11" x14ac:dyDescent="0.3">
      <c r="B29" s="9"/>
      <c r="C29" s="81" t="str">
        <f>IF(D28&gt;0,IF(D28&lt;4,"Het te ontharden en vergroenen oppervlakte is minimaal 4 vierkante meter.",""),"")</f>
        <v/>
      </c>
      <c r="D29" s="81"/>
      <c r="E29" s="81"/>
      <c r="F29" s="81"/>
      <c r="G29" s="12"/>
      <c r="H29" s="35"/>
      <c r="J29" s="55"/>
    </row>
    <row r="30" spans="2:11" x14ac:dyDescent="0.3">
      <c r="B30" s="9"/>
      <c r="C30" s="65" t="str">
        <f>IF(D28&gt;D26,"De oppervlakte van de vergroening mag niet meer zijn dan de oppervlakte aan ontharden.","")</f>
        <v/>
      </c>
      <c r="D30" s="65"/>
      <c r="E30" s="65"/>
      <c r="F30" s="65"/>
      <c r="G30" s="12"/>
      <c r="H30" s="35"/>
      <c r="J30" s="55"/>
    </row>
    <row r="31" spans="2:11" x14ac:dyDescent="0.3">
      <c r="B31" s="14"/>
      <c r="C31" s="30" t="s">
        <v>43</v>
      </c>
      <c r="D31" s="30"/>
      <c r="E31" s="31"/>
      <c r="F31" s="31"/>
      <c r="G31" s="32"/>
      <c r="H31" s="33">
        <f>IF((H26+H28)&gt;500,500,(H26+H28))</f>
        <v>0</v>
      </c>
    </row>
    <row r="33" spans="2:11" x14ac:dyDescent="0.3">
      <c r="B33" s="69" t="s">
        <v>49</v>
      </c>
      <c r="C33" s="70"/>
      <c r="D33" s="70"/>
      <c r="E33" s="70"/>
      <c r="F33" s="70"/>
      <c r="G33" s="70"/>
      <c r="H33" s="71"/>
    </row>
    <row r="34" spans="2:11" ht="30" customHeight="1" x14ac:dyDescent="0.3">
      <c r="B34" s="72"/>
      <c r="C34" s="73"/>
      <c r="D34" s="73"/>
      <c r="E34" s="73"/>
      <c r="F34" s="73"/>
      <c r="G34" s="73"/>
      <c r="H34" s="74"/>
    </row>
    <row r="35" spans="2:11" s="1" customFormat="1" x14ac:dyDescent="0.3">
      <c r="B35" s="67" t="s">
        <v>16</v>
      </c>
      <c r="C35" s="6" t="s">
        <v>6</v>
      </c>
      <c r="D35" s="20" t="s">
        <v>34</v>
      </c>
      <c r="E35" s="57" t="s">
        <v>22</v>
      </c>
      <c r="F35" s="28" t="s">
        <v>35</v>
      </c>
      <c r="G35" s="62" t="s">
        <v>30</v>
      </c>
      <c r="H35" s="26" t="s">
        <v>33</v>
      </c>
      <c r="J35" s="2"/>
      <c r="K35" s="2"/>
    </row>
    <row r="36" spans="2:11" x14ac:dyDescent="0.3">
      <c r="B36" s="9"/>
      <c r="C36" s="10" t="s">
        <v>7</v>
      </c>
      <c r="D36" s="45">
        <v>0</v>
      </c>
      <c r="E36" s="56">
        <f>IF(D36&gt;24.99,25,0)</f>
        <v>0</v>
      </c>
      <c r="F36" s="46">
        <v>0</v>
      </c>
      <c r="G36" s="63">
        <f>F36*50%</f>
        <v>0</v>
      </c>
      <c r="H36" s="64">
        <f>IF(D36*E36&gt;G36,G36,D36*E36)</f>
        <v>0</v>
      </c>
      <c r="J36" s="55"/>
      <c r="K36" s="1"/>
    </row>
    <row r="37" spans="2:11" x14ac:dyDescent="0.3">
      <c r="B37" s="9"/>
      <c r="C37" s="81" t="str">
        <f>IF(D36&gt;0,IF(D36&lt;25,"Een groen dak is minimaal 25 vierkante meter.",""),"")</f>
        <v/>
      </c>
      <c r="D37" s="81"/>
      <c r="E37" s="81"/>
      <c r="F37" s="61"/>
      <c r="G37" s="63"/>
      <c r="H37" s="13"/>
      <c r="J37" s="55"/>
      <c r="K37" s="1"/>
    </row>
    <row r="38" spans="2:11" x14ac:dyDescent="0.3">
      <c r="B38" s="9"/>
      <c r="C38" s="10" t="s">
        <v>8</v>
      </c>
      <c r="D38" s="45">
        <v>0</v>
      </c>
      <c r="E38" s="56">
        <f>IF(D38&gt;24.99,35,0)</f>
        <v>0</v>
      </c>
      <c r="F38" s="46">
        <v>0</v>
      </c>
      <c r="G38" s="63">
        <f>F38*50%</f>
        <v>0</v>
      </c>
      <c r="H38" s="64">
        <f>IF(D38*E38&gt;G38,G38,D38*E38)</f>
        <v>0</v>
      </c>
      <c r="J38" s="55"/>
    </row>
    <row r="39" spans="2:11" x14ac:dyDescent="0.3">
      <c r="B39" s="9"/>
      <c r="C39" s="81" t="str">
        <f>IF(D38&gt;0,IF(D38&lt;25,"Een groen dak is minimaal 25 vierkante meter.",""),"")</f>
        <v/>
      </c>
      <c r="D39" s="81"/>
      <c r="E39" s="11"/>
      <c r="F39" s="60"/>
      <c r="G39" s="63"/>
      <c r="H39" s="13"/>
      <c r="J39" s="55"/>
    </row>
    <row r="40" spans="2:11" x14ac:dyDescent="0.3">
      <c r="B40" s="14"/>
      <c r="C40" s="30" t="s">
        <v>44</v>
      </c>
      <c r="D40" s="30"/>
      <c r="E40" s="31"/>
      <c r="F40" s="31"/>
      <c r="G40" s="32"/>
      <c r="H40" s="33">
        <f>IF(H36+H38&gt;2500,2500,H36+H38)</f>
        <v>0</v>
      </c>
    </row>
    <row r="42" spans="2:11" ht="15" customHeight="1" x14ac:dyDescent="0.3">
      <c r="B42" s="69" t="s">
        <v>49</v>
      </c>
      <c r="C42" s="70"/>
      <c r="D42" s="70"/>
      <c r="E42" s="70"/>
      <c r="F42" s="70"/>
      <c r="G42" s="70"/>
      <c r="H42" s="71"/>
    </row>
    <row r="43" spans="2:11" ht="30" customHeight="1" x14ac:dyDescent="0.3">
      <c r="B43" s="72"/>
      <c r="C43" s="73"/>
      <c r="D43" s="73"/>
      <c r="E43" s="73"/>
      <c r="F43" s="73"/>
      <c r="G43" s="73"/>
      <c r="H43" s="74"/>
    </row>
    <row r="44" spans="2:11" s="1" customFormat="1" x14ac:dyDescent="0.3">
      <c r="B44" s="5" t="s">
        <v>17</v>
      </c>
      <c r="C44" s="6" t="s">
        <v>10</v>
      </c>
      <c r="D44" s="20" t="s">
        <v>34</v>
      </c>
      <c r="E44" s="57" t="s">
        <v>22</v>
      </c>
      <c r="F44" s="28" t="s">
        <v>35</v>
      </c>
      <c r="G44" s="62" t="s">
        <v>30</v>
      </c>
      <c r="H44" s="26" t="s">
        <v>33</v>
      </c>
      <c r="J44" s="2"/>
      <c r="K44" s="2"/>
    </row>
    <row r="45" spans="2:11" x14ac:dyDescent="0.3">
      <c r="B45" s="9"/>
      <c r="C45" s="10" t="s">
        <v>11</v>
      </c>
      <c r="D45" s="45">
        <v>0</v>
      </c>
      <c r="E45" s="56">
        <f>IF(D45&gt;24.99,100,0)</f>
        <v>0</v>
      </c>
      <c r="F45" s="46">
        <v>0</v>
      </c>
      <c r="G45" s="63">
        <f>F45*50%</f>
        <v>0</v>
      </c>
      <c r="H45" s="35">
        <f>IF(D45*E45&gt;G45,G45,D45*E45)</f>
        <v>0</v>
      </c>
      <c r="J45" s="55"/>
      <c r="K45" s="1"/>
    </row>
    <row r="46" spans="2:11" x14ac:dyDescent="0.3">
      <c r="B46" s="9"/>
      <c r="C46" s="10" t="str">
        <f>IF(D45&gt;0,IF(D45&lt;25,"Een groene gevel is minimaal 25 vierkante meter.",""),"")</f>
        <v/>
      </c>
      <c r="D46" s="59"/>
      <c r="E46" s="11"/>
      <c r="F46" s="60"/>
      <c r="G46" s="12"/>
      <c r="H46" s="13"/>
      <c r="J46" s="55"/>
      <c r="K46" s="1"/>
    </row>
    <row r="47" spans="2:11" x14ac:dyDescent="0.3">
      <c r="B47" s="14"/>
      <c r="C47" s="30" t="s">
        <v>45</v>
      </c>
      <c r="D47" s="30"/>
      <c r="E47" s="31"/>
      <c r="F47" s="31"/>
      <c r="G47" s="32"/>
      <c r="H47" s="33">
        <f>IF(H45&gt;2500,2500,H45)</f>
        <v>0</v>
      </c>
    </row>
    <row r="49" spans="2:11" ht="15" customHeight="1" x14ac:dyDescent="0.3">
      <c r="B49" s="69" t="s">
        <v>49</v>
      </c>
      <c r="C49" s="70"/>
      <c r="D49" s="70"/>
      <c r="E49" s="70"/>
      <c r="F49" s="70"/>
      <c r="G49" s="70"/>
      <c r="H49" s="71"/>
    </row>
    <row r="50" spans="2:11" ht="28.5" customHeight="1" x14ac:dyDescent="0.3">
      <c r="B50" s="72"/>
      <c r="C50" s="73"/>
      <c r="D50" s="73"/>
      <c r="E50" s="73"/>
      <c r="F50" s="73"/>
      <c r="G50" s="73"/>
      <c r="H50" s="74"/>
    </row>
    <row r="51" spans="2:11" s="1" customFormat="1" x14ac:dyDescent="0.3">
      <c r="B51" s="5" t="s">
        <v>18</v>
      </c>
      <c r="C51" s="6" t="s">
        <v>12</v>
      </c>
      <c r="D51" s="6"/>
      <c r="E51" s="7"/>
      <c r="F51" s="28" t="s">
        <v>35</v>
      </c>
      <c r="G51" s="62" t="s">
        <v>30</v>
      </c>
      <c r="H51" s="26" t="s">
        <v>33</v>
      </c>
      <c r="J51" s="2"/>
      <c r="K51" s="2"/>
    </row>
    <row r="52" spans="2:11" x14ac:dyDescent="0.3">
      <c r="B52" s="9"/>
      <c r="C52" s="10" t="s">
        <v>13</v>
      </c>
      <c r="D52" s="10"/>
      <c r="E52" s="11"/>
      <c r="F52" s="46">
        <v>0</v>
      </c>
      <c r="G52" s="63">
        <f>F52*50%</f>
        <v>0</v>
      </c>
      <c r="H52" s="35">
        <f>IF(G52&gt;1000,1000,G52)</f>
        <v>0</v>
      </c>
      <c r="J52" s="1"/>
      <c r="K52" s="1"/>
    </row>
    <row r="53" spans="2:11" x14ac:dyDescent="0.3">
      <c r="B53" s="9"/>
      <c r="C53" s="10"/>
      <c r="D53" s="10"/>
      <c r="E53" s="11"/>
      <c r="F53" s="68"/>
      <c r="G53" s="63"/>
      <c r="H53" s="35"/>
      <c r="J53" s="1"/>
      <c r="K53" s="1"/>
    </row>
    <row r="54" spans="2:11" x14ac:dyDescent="0.3">
      <c r="B54" s="14"/>
      <c r="C54" s="30" t="s">
        <v>46</v>
      </c>
      <c r="D54" s="30"/>
      <c r="E54" s="31"/>
      <c r="F54" s="31"/>
      <c r="G54" s="32"/>
      <c r="H54" s="33">
        <f>H52</f>
        <v>0</v>
      </c>
    </row>
    <row r="56" spans="2:11" x14ac:dyDescent="0.3">
      <c r="B56" s="15"/>
      <c r="C56" s="16" t="s">
        <v>37</v>
      </c>
      <c r="D56" s="16"/>
      <c r="E56" s="17"/>
      <c r="F56" s="17"/>
      <c r="G56" s="34">
        <f>IF(D11="Ja",0.1,0)</f>
        <v>0</v>
      </c>
      <c r="H56" s="19">
        <f>(H31+H40+H47+H54)*G56</f>
        <v>0</v>
      </c>
    </row>
    <row r="58" spans="2:11" x14ac:dyDescent="0.3">
      <c r="B58" s="75" t="s">
        <v>41</v>
      </c>
      <c r="C58" s="76"/>
      <c r="D58" s="76"/>
      <c r="E58" s="76"/>
      <c r="F58" s="76"/>
      <c r="G58" s="76"/>
      <c r="H58" s="77"/>
    </row>
    <row r="59" spans="2:11" x14ac:dyDescent="0.3">
      <c r="B59" s="78"/>
      <c r="C59" s="79"/>
      <c r="D59" s="79"/>
      <c r="E59" s="79"/>
      <c r="F59" s="79"/>
      <c r="G59" s="79"/>
      <c r="H59" s="80"/>
    </row>
    <row r="60" spans="2:11" x14ac:dyDescent="0.3">
      <c r="B60" s="69" t="s">
        <v>48</v>
      </c>
      <c r="C60" s="70"/>
      <c r="D60" s="70"/>
      <c r="E60" s="70"/>
      <c r="F60" s="70"/>
      <c r="G60" s="70"/>
      <c r="H60" s="71"/>
    </row>
    <row r="61" spans="2:11" ht="32.25" customHeight="1" x14ac:dyDescent="0.3">
      <c r="B61" s="72"/>
      <c r="C61" s="73"/>
      <c r="D61" s="73"/>
      <c r="E61" s="73"/>
      <c r="F61" s="73"/>
      <c r="G61" s="73"/>
      <c r="H61" s="74"/>
    </row>
    <row r="62" spans="2:11" x14ac:dyDescent="0.3">
      <c r="B62" s="15"/>
      <c r="C62" s="16" t="s">
        <v>23</v>
      </c>
      <c r="D62" s="16"/>
      <c r="E62" s="17"/>
      <c r="F62" s="17"/>
      <c r="G62" s="18"/>
      <c r="H62" s="19">
        <f>H20+H31+H40+H47+H54+H56</f>
        <v>0</v>
      </c>
    </row>
    <row r="64" spans="2:11" x14ac:dyDescent="0.3">
      <c r="B64" s="1"/>
    </row>
  </sheetData>
  <sheetProtection algorithmName="SHA-512" hashValue="26HkKJjzmKTRE33rZMU27FLgLzxJnSYWUn6AJOIJtq7v/1B8M2JGyCqd5LAtvE4g6KMWv6G/UnjQq0Ot2DNikQ==" saltValue="X+Lqp3rWZqdLrNkJvyIyNg==" spinCount="100000" sheet="1" objects="1" scenarios="1" autoFilter="0"/>
  <mergeCells count="16">
    <mergeCell ref="B1:H1"/>
    <mergeCell ref="D23:F23"/>
    <mergeCell ref="C2:H2"/>
    <mergeCell ref="C17:E17"/>
    <mergeCell ref="C19:E19"/>
    <mergeCell ref="B9:H10"/>
    <mergeCell ref="B13:H14"/>
    <mergeCell ref="B42:H43"/>
    <mergeCell ref="B49:H50"/>
    <mergeCell ref="B60:H61"/>
    <mergeCell ref="B58:H59"/>
    <mergeCell ref="C27:F27"/>
    <mergeCell ref="C29:F29"/>
    <mergeCell ref="C37:E37"/>
    <mergeCell ref="C39:D39"/>
    <mergeCell ref="B33:H34"/>
  </mergeCells>
  <conditionalFormatting sqref="D16">
    <cfRule type="cellIs" dxfId="23" priority="33" operator="between">
      <formula>1</formula>
      <formula>99</formula>
    </cfRule>
  </conditionalFormatting>
  <conditionalFormatting sqref="D11">
    <cfRule type="cellIs" dxfId="22" priority="32" operator="equal">
      <formula>"Maak uw keuze"</formula>
    </cfRule>
  </conditionalFormatting>
  <conditionalFormatting sqref="D23:F23">
    <cfRule type="cellIs" dxfId="21" priority="31" operator="equal">
      <formula>"Maak uw keuze"</formula>
    </cfRule>
  </conditionalFormatting>
  <conditionalFormatting sqref="D18">
    <cfRule type="cellIs" dxfId="20" priority="30" operator="between">
      <formula>1</formula>
      <formula>299</formula>
    </cfRule>
  </conditionalFormatting>
  <conditionalFormatting sqref="J36:J39">
    <cfRule type="cellIs" dxfId="19" priority="23" operator="equal">
      <formula>"Een groen dak is minimaal 25 vierkante meter."</formula>
    </cfRule>
  </conditionalFormatting>
  <conditionalFormatting sqref="J16:J17">
    <cfRule type="cellIs" dxfId="18" priority="22" operator="equal">
      <formula>"De inhoud van een regenton/-zuil is minimaal 100 liter."</formula>
    </cfRule>
  </conditionalFormatting>
  <conditionalFormatting sqref="J18:J19">
    <cfRule type="cellIs" dxfId="17" priority="21" operator="equal">
      <formula>"De inhoud van een regenschutting is minimaal 300 liter."</formula>
    </cfRule>
  </conditionalFormatting>
  <conditionalFormatting sqref="J26">
    <cfRule type="cellIs" dxfId="16" priority="20" operator="equal">
      <formula>"Het te ontharden en vergroenen oppervlakte is minimaal 4 vierkante meter."</formula>
    </cfRule>
  </conditionalFormatting>
  <conditionalFormatting sqref="J28:J30">
    <cfRule type="cellIs" dxfId="15" priority="19" operator="equal">
      <formula>"Het te ontharden en vergroenen oppervlakte is minimaal 4 vierkante meter."</formula>
    </cfRule>
  </conditionalFormatting>
  <conditionalFormatting sqref="J45:J46">
    <cfRule type="cellIs" dxfId="14" priority="17" operator="equal">
      <formula>"Een groene gevel is minimaal 25 vierkante meter."</formula>
    </cfRule>
  </conditionalFormatting>
  <conditionalFormatting sqref="D45:D46">
    <cfRule type="cellIs" dxfId="13" priority="16" operator="between">
      <formula>1</formula>
      <formula>24</formula>
    </cfRule>
  </conditionalFormatting>
  <conditionalFormatting sqref="D38">
    <cfRule type="cellIs" dxfId="12" priority="15" operator="between">
      <formula>1</formula>
      <formula>24</formula>
    </cfRule>
  </conditionalFormatting>
  <conditionalFormatting sqref="D36">
    <cfRule type="cellIs" dxfId="11" priority="14" operator="between">
      <formula>1</formula>
      <formula>24</formula>
    </cfRule>
  </conditionalFormatting>
  <conditionalFormatting sqref="D28">
    <cfRule type="cellIs" dxfId="10" priority="13" operator="between">
      <formula>1</formula>
      <formula>3</formula>
    </cfRule>
  </conditionalFormatting>
  <conditionalFormatting sqref="D26">
    <cfRule type="cellIs" dxfId="9" priority="12" operator="between">
      <formula>1</formula>
      <formula>3</formula>
    </cfRule>
  </conditionalFormatting>
  <conditionalFormatting sqref="C17:E17">
    <cfRule type="cellIs" dxfId="8" priority="10" operator="equal">
      <formula>"De inhoud van een regenton/-zuil is minimaal 100 liter."</formula>
    </cfRule>
  </conditionalFormatting>
  <conditionalFormatting sqref="C19:E19">
    <cfRule type="cellIs" dxfId="7" priority="9" operator="equal">
      <formula>"De inhoud van een regenschutting is minimaal 300 liter."</formula>
    </cfRule>
  </conditionalFormatting>
  <conditionalFormatting sqref="C27">
    <cfRule type="cellIs" dxfId="6" priority="8" operator="equal">
      <formula>"Het te ontharden en vergroenen oppervlakte is minimaal 4 vierkante meter."</formula>
    </cfRule>
  </conditionalFormatting>
  <conditionalFormatting sqref="C29:F30">
    <cfRule type="cellIs" dxfId="5" priority="7" operator="equal">
      <formula>"Het te ontharden en vergroenen oppervlakte is minimaal 4 vierkante meter."</formula>
    </cfRule>
  </conditionalFormatting>
  <conditionalFormatting sqref="C37:E37">
    <cfRule type="cellIs" dxfId="4" priority="6" operator="equal">
      <formula>"Een groen dak is minimaal 25 vierkante meter."</formula>
    </cfRule>
  </conditionalFormatting>
  <conditionalFormatting sqref="C39:D39">
    <cfRule type="cellIs" dxfId="3" priority="5" operator="equal">
      <formula>"Een groen dak is minimaal 25 vierkante meter."</formula>
    </cfRule>
  </conditionalFormatting>
  <conditionalFormatting sqref="C46">
    <cfRule type="cellIs" dxfId="2" priority="4" operator="equal">
      <formula>"Een groene gevel is minimaal 25 vierkante meter."</formula>
    </cfRule>
  </conditionalFormatting>
  <conditionalFormatting sqref="C24">
    <cfRule type="cellIs" dxfId="1" priority="2" operator="equal">
      <formula>"Om voor deze maatregel subsidie te ontvangen moet u het ontharde oppervlak voorzien van groen."</formula>
    </cfRule>
  </conditionalFormatting>
  <conditionalFormatting sqref="C30">
    <cfRule type="cellIs" dxfId="0" priority="1" operator="equal">
      <formula>"De oppervlakte van de vergroening mag niet meer zijn dan de oppervlakte aan ontharden."</formula>
    </cfRule>
  </conditionalFormatting>
  <pageMargins left="0.70866141732283472" right="0.70866141732283472" top="0.74803149606299213" bottom="0.74803149606299213" header="0.31496062992125984" footer="0.31496062992125984"/>
  <pageSetup paperSize="9" scale="48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C961C04D-AA35-4A1B-85E5-5A5E8A3E6CBA}">
          <x14:formula1>
            <xm:f>Blad2!$A$1:$A$3</xm:f>
          </x14:formula1>
          <xm:sqref>D11</xm:sqref>
        </x14:dataValidation>
        <x14:dataValidation type="list" allowBlank="1" showInputMessage="1" showErrorMessage="1" xr:uid="{E65FE16E-EC84-4F7F-9E21-C3D7A44766FC}">
          <x14:formula1>
            <xm:f>Blad2!$B$1:$B$4</xm:f>
          </x14:formula1>
          <xm:sqref>D23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1EF7D-95A8-4D17-8526-ADB37FA53336}">
  <sheetPr codeName="Blad2"/>
  <dimension ref="A1:B4"/>
  <sheetViews>
    <sheetView workbookViewId="0">
      <selection activeCell="B3" sqref="B3"/>
    </sheetView>
  </sheetViews>
  <sheetFormatPr defaultRowHeight="15" x14ac:dyDescent="0.3"/>
  <cols>
    <col min="1" max="1" width="13.85546875" bestFit="1" customWidth="1"/>
    <col min="2" max="2" width="27.28515625" bestFit="1" customWidth="1"/>
  </cols>
  <sheetData>
    <row r="1" spans="1:2" x14ac:dyDescent="0.3">
      <c r="A1" t="s">
        <v>21</v>
      </c>
      <c r="B1" t="s">
        <v>21</v>
      </c>
    </row>
    <row r="2" spans="1:2" x14ac:dyDescent="0.3">
      <c r="A2" t="s">
        <v>19</v>
      </c>
      <c r="B2" t="s">
        <v>27</v>
      </c>
    </row>
    <row r="3" spans="1:2" x14ac:dyDescent="0.3">
      <c r="A3" t="s">
        <v>20</v>
      </c>
      <c r="B3" t="s">
        <v>25</v>
      </c>
    </row>
    <row r="4" spans="1:2" x14ac:dyDescent="0.3">
      <c r="B4" t="s">
        <v>26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Berekening subsidie KAF</vt:lpstr>
      <vt:lpstr>Blad2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 Matthesius</dc:creator>
  <cp:lastModifiedBy>Marc Matthesius</cp:lastModifiedBy>
  <cp:lastPrinted>2023-07-17T13:17:26Z</cp:lastPrinted>
  <dcterms:created xsi:type="dcterms:W3CDTF">2023-07-12T10:59:25Z</dcterms:created>
  <dcterms:modified xsi:type="dcterms:W3CDTF">2023-10-16T08:54:43Z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CS AutoSave">
    <vt:lpwstr/>
  </property>
</Properties>
</file>